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Richard\Dropbox\"/>
    </mc:Choice>
  </mc:AlternateContent>
  <xr:revisionPtr revIDLastSave="0" documentId="13_ncr:1_{2481D5C9-0BFA-4DDF-A9CC-923251423A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torney Scale" sheetId="2" r:id="rId1"/>
    <sheet name="Professional Scale" sheetId="3" r:id="rId2"/>
    <sheet name="Paraprofessional Scale" sheetId="4" r:id="rId3"/>
    <sheet name="Comparability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4" l="1"/>
  <c r="C17" i="4" s="1"/>
  <c r="A17" i="4"/>
  <c r="A18" i="4" s="1"/>
  <c r="A19" i="4" s="1"/>
  <c r="A20" i="4" s="1"/>
  <c r="A21" i="4" s="1"/>
  <c r="A22" i="4" s="1"/>
  <c r="A23" i="4" s="1"/>
  <c r="A24" i="4" s="1"/>
  <c r="A25" i="4" s="1"/>
  <c r="C16" i="4"/>
  <c r="F16" i="4" s="1"/>
  <c r="B16" i="4"/>
  <c r="A16" i="4"/>
  <c r="C15" i="4"/>
  <c r="B9" i="4"/>
  <c r="B10" i="4" s="1"/>
  <c r="B11" i="4" s="1"/>
  <c r="C8" i="4"/>
  <c r="F8" i="4" s="1"/>
  <c r="C7" i="4"/>
  <c r="F7" i="4" s="1"/>
  <c r="B7" i="4"/>
  <c r="B8" i="4" s="1"/>
  <c r="C6" i="4"/>
  <c r="B6" i="4"/>
  <c r="C5" i="4"/>
  <c r="E5" i="4" s="1"/>
  <c r="A18" i="3"/>
  <c r="A19" i="3" s="1"/>
  <c r="A20" i="3" s="1"/>
  <c r="A21" i="3" s="1"/>
  <c r="A22" i="3" s="1"/>
  <c r="A23" i="3" s="1"/>
  <c r="A24" i="3" s="1"/>
  <c r="A25" i="3" s="1"/>
  <c r="B16" i="3"/>
  <c r="C16" i="3" s="1"/>
  <c r="F16" i="3" s="1"/>
  <c r="A16" i="3"/>
  <c r="A17" i="3" s="1"/>
  <c r="C15" i="3"/>
  <c r="D15" i="3" s="1"/>
  <c r="B6" i="3"/>
  <c r="C6" i="3" s="1"/>
  <c r="C5" i="3"/>
  <c r="D5" i="3" s="1"/>
  <c r="D24" i="2"/>
  <c r="D23" i="2"/>
  <c r="C23" i="2"/>
  <c r="C22" i="2"/>
  <c r="D20" i="2"/>
  <c r="D19" i="2"/>
  <c r="C19" i="2"/>
  <c r="C18" i="2"/>
  <c r="D16" i="2"/>
  <c r="D15" i="2"/>
  <c r="C15" i="2"/>
  <c r="B15" i="2"/>
  <c r="B16" i="2" s="1"/>
  <c r="B17" i="2" s="1"/>
  <c r="B18" i="2" s="1"/>
  <c r="B19" i="2" s="1"/>
  <c r="B20" i="2" s="1"/>
  <c r="B21" i="2" s="1"/>
  <c r="B22" i="2" s="1"/>
  <c r="B23" i="2" s="1"/>
  <c r="B24" i="2" s="1"/>
  <c r="C24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B5" i="2"/>
  <c r="N23" i="1"/>
  <c r="N24" i="1" s="1"/>
  <c r="N25" i="1" s="1"/>
  <c r="N26" i="1" s="1"/>
  <c r="N27" i="1" s="1"/>
  <c r="N28" i="1" s="1"/>
  <c r="N29" i="1" s="1"/>
  <c r="N30" i="1" s="1"/>
  <c r="N31" i="1" s="1"/>
  <c r="N22" i="1"/>
  <c r="O13" i="1"/>
  <c r="O14" i="1" s="1"/>
  <c r="O15" i="1" s="1"/>
  <c r="P12" i="1"/>
  <c r="O12" i="1"/>
  <c r="N7" i="1"/>
  <c r="K7" i="1"/>
  <c r="I7" i="1"/>
  <c r="B22" i="1" s="1"/>
  <c r="F7" i="1"/>
  <c r="N6" i="1"/>
  <c r="K6" i="1"/>
  <c r="J6" i="1"/>
  <c r="I6" i="1"/>
  <c r="B21" i="1" s="1"/>
  <c r="G21" i="1" s="1"/>
  <c r="F6" i="1"/>
  <c r="N5" i="1"/>
  <c r="K5" i="1"/>
  <c r="J5" i="1"/>
  <c r="I5" i="1"/>
  <c r="B20" i="1" s="1"/>
  <c r="F5" i="1"/>
  <c r="N4" i="1"/>
  <c r="K4" i="1"/>
  <c r="J4" i="1"/>
  <c r="F4" i="1"/>
  <c r="I4" i="1" s="1"/>
  <c r="B19" i="1" s="1"/>
  <c r="B12" i="4" l="1"/>
  <c r="C11" i="4"/>
  <c r="O16" i="1"/>
  <c r="P15" i="1"/>
  <c r="D5" i="2"/>
  <c r="B6" i="2"/>
  <c r="C5" i="2"/>
  <c r="E6" i="3"/>
  <c r="D6" i="3"/>
  <c r="F6" i="3"/>
  <c r="P14" i="1"/>
  <c r="D16" i="3"/>
  <c r="C9" i="4"/>
  <c r="C10" i="4"/>
  <c r="F17" i="4"/>
  <c r="B17" i="3"/>
  <c r="P13" i="1"/>
  <c r="C17" i="2"/>
  <c r="D18" i="2"/>
  <c r="C21" i="2"/>
  <c r="D22" i="2"/>
  <c r="B7" i="3"/>
  <c r="E16" i="3"/>
  <c r="C16" i="2"/>
  <c r="D17" i="2"/>
  <c r="C20" i="2"/>
  <c r="D21" i="2"/>
  <c r="F6" i="4"/>
  <c r="D6" i="4" s="1"/>
  <c r="B18" i="4"/>
  <c r="D7" i="4" l="1"/>
  <c r="G6" i="4"/>
  <c r="E6" i="4"/>
  <c r="D7" i="3"/>
  <c r="C7" i="3"/>
  <c r="B8" i="3"/>
  <c r="B19" i="4"/>
  <c r="C18" i="4"/>
  <c r="B7" i="2"/>
  <c r="C6" i="2"/>
  <c r="D6" i="2"/>
  <c r="F11" i="4"/>
  <c r="F10" i="4"/>
  <c r="O17" i="1"/>
  <c r="P16" i="1"/>
  <c r="B18" i="3"/>
  <c r="C17" i="3"/>
  <c r="F9" i="4"/>
  <c r="B13" i="4"/>
  <c r="C12" i="4"/>
  <c r="O18" i="1" l="1"/>
  <c r="P17" i="1"/>
  <c r="F12" i="4"/>
  <c r="E17" i="3"/>
  <c r="F17" i="3"/>
  <c r="F18" i="4"/>
  <c r="B14" i="4"/>
  <c r="C14" i="4" s="1"/>
  <c r="C13" i="4"/>
  <c r="C18" i="3"/>
  <c r="D18" i="3"/>
  <c r="B19" i="3"/>
  <c r="B20" i="4"/>
  <c r="C19" i="4"/>
  <c r="D17" i="3"/>
  <c r="B9" i="3"/>
  <c r="C8" i="3"/>
  <c r="D8" i="3"/>
  <c r="B8" i="2"/>
  <c r="D7" i="2"/>
  <c r="C7" i="2"/>
  <c r="E7" i="3"/>
  <c r="F7" i="3"/>
  <c r="G7" i="4"/>
  <c r="D8" i="4"/>
  <c r="E7" i="4"/>
  <c r="C8" i="2" l="1"/>
  <c r="B9" i="2"/>
  <c r="D8" i="2"/>
  <c r="F19" i="4"/>
  <c r="E18" i="3"/>
  <c r="F18" i="3"/>
  <c r="D9" i="4"/>
  <c r="G8" i="4"/>
  <c r="E8" i="4"/>
  <c r="F8" i="3"/>
  <c r="E8" i="3"/>
  <c r="B21" i="4"/>
  <c r="C20" i="4"/>
  <c r="F13" i="4"/>
  <c r="C9" i="3"/>
  <c r="B10" i="3"/>
  <c r="B20" i="3"/>
  <c r="C19" i="3"/>
  <c r="F14" i="4"/>
  <c r="F15" i="4"/>
  <c r="P18" i="1"/>
  <c r="O19" i="1"/>
  <c r="O20" i="1" l="1"/>
  <c r="P19" i="1"/>
  <c r="C10" i="3"/>
  <c r="B11" i="3"/>
  <c r="E19" i="3"/>
  <c r="F19" i="3"/>
  <c r="F9" i="3"/>
  <c r="E9" i="3"/>
  <c r="F20" i="4"/>
  <c r="D9" i="2"/>
  <c r="B10" i="2"/>
  <c r="C9" i="2"/>
  <c r="C20" i="3"/>
  <c r="D20" i="3"/>
  <c r="B21" i="3"/>
  <c r="D9" i="3"/>
  <c r="C21" i="4"/>
  <c r="B22" i="4"/>
  <c r="D19" i="3"/>
  <c r="D10" i="4"/>
  <c r="G9" i="4"/>
  <c r="E9" i="4"/>
  <c r="B23" i="4" l="1"/>
  <c r="C22" i="4"/>
  <c r="E10" i="3"/>
  <c r="F10" i="3"/>
  <c r="F21" i="4"/>
  <c r="E20" i="3"/>
  <c r="F20" i="3"/>
  <c r="D10" i="3"/>
  <c r="D11" i="4"/>
  <c r="G10" i="4"/>
  <c r="E10" i="4"/>
  <c r="B22" i="3"/>
  <c r="C21" i="3"/>
  <c r="D21" i="3"/>
  <c r="B11" i="2"/>
  <c r="D10" i="2"/>
  <c r="C10" i="2"/>
  <c r="C11" i="3"/>
  <c r="B12" i="3"/>
  <c r="O21" i="1"/>
  <c r="P20" i="1"/>
  <c r="D11" i="2" l="1"/>
  <c r="C11" i="2"/>
  <c r="B12" i="2"/>
  <c r="E21" i="3"/>
  <c r="F21" i="3"/>
  <c r="E11" i="3"/>
  <c r="F11" i="3"/>
  <c r="D11" i="3"/>
  <c r="P21" i="1"/>
  <c r="O22" i="1"/>
  <c r="D12" i="4"/>
  <c r="G11" i="4"/>
  <c r="E11" i="4"/>
  <c r="F22" i="4"/>
  <c r="B13" i="3"/>
  <c r="C12" i="3"/>
  <c r="D12" i="3"/>
  <c r="C22" i="3"/>
  <c r="B23" i="3"/>
  <c r="B24" i="4"/>
  <c r="C23" i="4"/>
  <c r="F23" i="4" l="1"/>
  <c r="F22" i="3"/>
  <c r="E22" i="3"/>
  <c r="D13" i="4"/>
  <c r="G12" i="4"/>
  <c r="E12" i="4"/>
  <c r="C12" i="2"/>
  <c r="B13" i="2"/>
  <c r="D12" i="2"/>
  <c r="C24" i="4"/>
  <c r="B25" i="4"/>
  <c r="C25" i="4" s="1"/>
  <c r="O23" i="1"/>
  <c r="P22" i="1"/>
  <c r="D22" i="3"/>
  <c r="E12" i="3"/>
  <c r="F12" i="3"/>
  <c r="C23" i="3"/>
  <c r="D23" i="3"/>
  <c r="B24" i="3"/>
  <c r="B14" i="3"/>
  <c r="C13" i="3"/>
  <c r="D13" i="3" s="1"/>
  <c r="F24" i="4" l="1"/>
  <c r="E23" i="3"/>
  <c r="F23" i="3"/>
  <c r="C24" i="3"/>
  <c r="B25" i="3"/>
  <c r="D24" i="3"/>
  <c r="F25" i="4"/>
  <c r="F13" i="3"/>
  <c r="E13" i="3"/>
  <c r="D14" i="3"/>
  <c r="C14" i="3"/>
  <c r="O24" i="1"/>
  <c r="P23" i="1"/>
  <c r="D13" i="2"/>
  <c r="C13" i="2"/>
  <c r="D14" i="2"/>
  <c r="C14" i="2"/>
  <c r="G13" i="4"/>
  <c r="D14" i="4"/>
  <c r="E13" i="4"/>
  <c r="C25" i="3" l="1"/>
  <c r="P24" i="1"/>
  <c r="O25" i="1"/>
  <c r="G14" i="4"/>
  <c r="D15" i="4"/>
  <c r="E14" i="4"/>
  <c r="E14" i="3"/>
  <c r="F14" i="3"/>
  <c r="E15" i="3"/>
  <c r="F15" i="3"/>
  <c r="F24" i="3"/>
  <c r="E24" i="3"/>
  <c r="O26" i="1" l="1"/>
  <c r="P25" i="1"/>
  <c r="D16" i="4"/>
  <c r="G15" i="4"/>
  <c r="E15" i="4"/>
  <c r="E25" i="3"/>
  <c r="F25" i="3"/>
  <c r="D25" i="3"/>
  <c r="D17" i="4" l="1"/>
  <c r="G16" i="4"/>
  <c r="E16" i="4"/>
  <c r="O27" i="1"/>
  <c r="P26" i="1"/>
  <c r="P27" i="1" l="1"/>
  <c r="O28" i="1"/>
  <c r="D18" i="4"/>
  <c r="G17" i="4"/>
  <c r="E17" i="4"/>
  <c r="P28" i="1" l="1"/>
  <c r="O29" i="1"/>
  <c r="G18" i="4"/>
  <c r="D19" i="4"/>
  <c r="E18" i="4"/>
  <c r="D20" i="4" l="1"/>
  <c r="G19" i="4"/>
  <c r="E19" i="4"/>
  <c r="P29" i="1"/>
  <c r="O30" i="1"/>
  <c r="G20" i="4" l="1"/>
  <c r="D21" i="4"/>
  <c r="E20" i="4"/>
  <c r="O31" i="1"/>
  <c r="P31" i="1" s="1"/>
  <c r="P30" i="1"/>
  <c r="D22" i="4" l="1"/>
  <c r="G21" i="4"/>
  <c r="E21" i="4"/>
  <c r="D23" i="4" l="1"/>
  <c r="G22" i="4"/>
  <c r="E22" i="4"/>
  <c r="D24" i="4" l="1"/>
  <c r="G23" i="4"/>
  <c r="E23" i="4"/>
  <c r="G24" i="4" l="1"/>
  <c r="D25" i="4"/>
  <c r="E24" i="4"/>
  <c r="G25" i="4" l="1"/>
  <c r="E25" i="4"/>
</calcChain>
</file>

<file path=xl/sharedStrings.xml><?xml version="1.0" encoding="utf-8"?>
<sst xmlns="http://schemas.openxmlformats.org/spreadsheetml/2006/main" count="60" uniqueCount="43">
  <si>
    <t>Attorney Scales</t>
  </si>
  <si>
    <t>ARDF</t>
  </si>
  <si>
    <t>KLA</t>
  </si>
  <si>
    <t>LABG</t>
  </si>
  <si>
    <t>LAS</t>
  </si>
  <si>
    <t>Average</t>
  </si>
  <si>
    <t>KEJC</t>
  </si>
  <si>
    <t>LSC</t>
  </si>
  <si>
    <t>101-105%</t>
  </si>
  <si>
    <t>Rounded</t>
  </si>
  <si>
    <t>95% LSC</t>
  </si>
  <si>
    <t>LABG-L</t>
  </si>
  <si>
    <t>Entry</t>
  </si>
  <si>
    <t>5 years</t>
  </si>
  <si>
    <t>10 years</t>
  </si>
  <si>
    <t>Top</t>
  </si>
  <si>
    <t>Add Ons</t>
  </si>
  <si>
    <t>Level 1</t>
  </si>
  <si>
    <t>Level 2</t>
  </si>
  <si>
    <t>Key</t>
  </si>
  <si>
    <t>Supervision</t>
  </si>
  <si>
    <t>Scale goes from 101% KY LSP average at entry to 105% at five years</t>
  </si>
  <si>
    <t>Expertise</t>
  </si>
  <si>
    <t>Language</t>
  </si>
  <si>
    <t>Super I</t>
  </si>
  <si>
    <t>Attorney</t>
  </si>
  <si>
    <t>Super II</t>
  </si>
  <si>
    <t>Ben</t>
  </si>
  <si>
    <t>Betsy</t>
  </si>
  <si>
    <t>Attorney Scale</t>
  </si>
  <si>
    <t>105% program average</t>
  </si>
  <si>
    <t>As %</t>
  </si>
  <si>
    <t>As $</t>
  </si>
  <si>
    <t>Professional Scale</t>
  </si>
  <si>
    <t>105% program average adjusted</t>
  </si>
  <si>
    <t>Difference</t>
  </si>
  <si>
    <t>Increment</t>
  </si>
  <si>
    <t xml:space="preserve">Increment </t>
  </si>
  <si>
    <t>Professional</t>
  </si>
  <si>
    <t>per month</t>
  </si>
  <si>
    <t>Legal Assistant / Paraprofessional Scale</t>
  </si>
  <si>
    <t>Para</t>
  </si>
  <si>
    <t>Compararbility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</si>
</sst>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0.000"/>
    <numFmt numFmtId="166" formatCode="&quot;$&quot;#,##0"/>
  </numFmts>
  <fonts count="4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3" fontId="1" fillId="2" borderId="12" xfId="0" applyNumberFormat="1" applyFont="1" applyFill="1" applyBorder="1"/>
    <xf numFmtId="3" fontId="1" fillId="0" borderId="13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164" fontId="2" fillId="0" borderId="20" xfId="0" applyNumberFormat="1" applyFont="1" applyBorder="1"/>
    <xf numFmtId="164" fontId="2" fillId="0" borderId="21" xfId="0" applyNumberFormat="1" applyFont="1" applyBorder="1"/>
    <xf numFmtId="3" fontId="1" fillId="2" borderId="19" xfId="0" applyNumberFormat="1" applyFont="1" applyFill="1" applyBorder="1"/>
    <xf numFmtId="3" fontId="1" fillId="0" borderId="20" xfId="0" applyNumberFormat="1" applyFon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2" fillId="0" borderId="27" xfId="0" applyNumberFormat="1" applyFont="1" applyBorder="1"/>
    <xf numFmtId="164" fontId="2" fillId="0" borderId="28" xfId="0" applyNumberFormat="1" applyFont="1" applyBorder="1"/>
    <xf numFmtId="3" fontId="1" fillId="2" borderId="26" xfId="0" applyNumberFormat="1" applyFont="1" applyFill="1" applyBorder="1"/>
    <xf numFmtId="3" fontId="1" fillId="0" borderId="27" xfId="0" applyNumberFormat="1" applyFont="1" applyBorder="1"/>
    <xf numFmtId="0" fontId="1" fillId="0" borderId="0" xfId="0" applyFont="1" applyAlignment="1">
      <alignment horizontal="right"/>
    </xf>
    <xf numFmtId="165" fontId="1" fillId="0" borderId="0" xfId="0" applyNumberFormat="1" applyFont="1"/>
    <xf numFmtId="166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24"/>
  <sheetViews>
    <sheetView tabSelected="1" workbookViewId="0"/>
  </sheetViews>
  <sheetFormatPr defaultColWidth="12.625" defaultRowHeight="15" customHeight="1" x14ac:dyDescent="0.2"/>
  <cols>
    <col min="1" max="1" width="5.875" customWidth="1"/>
    <col min="2" max="4" width="9.5" customWidth="1"/>
  </cols>
  <sheetData>
    <row r="1" spans="1:4" x14ac:dyDescent="0.25">
      <c r="A1" s="43" t="s">
        <v>29</v>
      </c>
      <c r="B1" s="44"/>
      <c r="C1" s="45" t="s">
        <v>30</v>
      </c>
      <c r="D1" s="44"/>
    </row>
    <row r="2" spans="1:4" x14ac:dyDescent="0.25">
      <c r="B2" s="44"/>
      <c r="C2" s="44"/>
      <c r="D2" s="44"/>
    </row>
    <row r="3" spans="1:4" x14ac:dyDescent="0.25">
      <c r="B3" s="44"/>
      <c r="C3" s="44" t="s">
        <v>31</v>
      </c>
      <c r="D3" s="44" t="s">
        <v>32</v>
      </c>
    </row>
    <row r="4" spans="1:4" x14ac:dyDescent="0.25">
      <c r="A4" s="1">
        <v>0</v>
      </c>
      <c r="B4" s="46">
        <v>43200</v>
      </c>
    </row>
    <row r="5" spans="1:4" x14ac:dyDescent="0.25">
      <c r="A5" s="1">
        <v>1</v>
      </c>
      <c r="B5" s="1">
        <f t="shared" ref="B5:B9" si="0">B4+1752</f>
        <v>44952</v>
      </c>
      <c r="C5" s="39">
        <f t="shared" ref="C5:C24" si="1">B5/B4</f>
        <v>1.0405555555555555</v>
      </c>
      <c r="D5" s="1">
        <f t="shared" ref="D5:D24" si="2">B5-B4</f>
        <v>1752</v>
      </c>
    </row>
    <row r="6" spans="1:4" x14ac:dyDescent="0.25">
      <c r="A6" s="1">
        <v>2</v>
      </c>
      <c r="B6" s="1">
        <f t="shared" si="0"/>
        <v>46704</v>
      </c>
      <c r="C6" s="39">
        <f t="shared" si="1"/>
        <v>1.0389749065670049</v>
      </c>
      <c r="D6" s="1">
        <f t="shared" si="2"/>
        <v>1752</v>
      </c>
    </row>
    <row r="7" spans="1:4" x14ac:dyDescent="0.25">
      <c r="A7" s="1">
        <v>3</v>
      </c>
      <c r="B7" s="1">
        <f t="shared" si="0"/>
        <v>48456</v>
      </c>
      <c r="C7" s="39">
        <f t="shared" si="1"/>
        <v>1.0375128468653649</v>
      </c>
      <c r="D7" s="1">
        <f t="shared" si="2"/>
        <v>1752</v>
      </c>
    </row>
    <row r="8" spans="1:4" x14ac:dyDescent="0.25">
      <c r="A8" s="1">
        <v>4</v>
      </c>
      <c r="B8" s="1">
        <f t="shared" si="0"/>
        <v>50208</v>
      </c>
      <c r="C8" s="39">
        <f t="shared" si="1"/>
        <v>1.0361565131253097</v>
      </c>
      <c r="D8" s="1">
        <f t="shared" si="2"/>
        <v>1752</v>
      </c>
    </row>
    <row r="9" spans="1:4" x14ac:dyDescent="0.25">
      <c r="A9" s="1">
        <v>5</v>
      </c>
      <c r="B9" s="46">
        <f t="shared" si="0"/>
        <v>51960</v>
      </c>
      <c r="C9" s="39">
        <f t="shared" si="1"/>
        <v>1.0348948374760993</v>
      </c>
      <c r="D9" s="1">
        <f t="shared" si="2"/>
        <v>1752</v>
      </c>
    </row>
    <row r="10" spans="1:4" x14ac:dyDescent="0.25">
      <c r="A10" s="1">
        <v>6</v>
      </c>
      <c r="B10" s="41">
        <f t="shared" ref="B10:B13" si="3">B9+1571.6</f>
        <v>53531.6</v>
      </c>
      <c r="C10" s="39">
        <f t="shared" si="1"/>
        <v>1.0302463433410316</v>
      </c>
      <c r="D10" s="41">
        <f t="shared" si="2"/>
        <v>1571.5999999999985</v>
      </c>
    </row>
    <row r="11" spans="1:4" x14ac:dyDescent="0.25">
      <c r="A11" s="1">
        <v>7</v>
      </c>
      <c r="B11" s="41">
        <f t="shared" si="3"/>
        <v>55103.199999999997</v>
      </c>
      <c r="C11" s="39">
        <f t="shared" si="1"/>
        <v>1.0293583602956011</v>
      </c>
      <c r="D11" s="41">
        <f t="shared" si="2"/>
        <v>1571.5999999999985</v>
      </c>
    </row>
    <row r="12" spans="1:4" x14ac:dyDescent="0.25">
      <c r="A12" s="1">
        <v>8</v>
      </c>
      <c r="B12" s="41">
        <f t="shared" si="3"/>
        <v>56674.799999999996</v>
      </c>
      <c r="C12" s="39">
        <f t="shared" si="1"/>
        <v>1.0285210296316729</v>
      </c>
      <c r="D12" s="41">
        <f t="shared" si="2"/>
        <v>1571.5999999999985</v>
      </c>
    </row>
    <row r="13" spans="1:4" x14ac:dyDescent="0.25">
      <c r="A13" s="1">
        <v>9</v>
      </c>
      <c r="B13" s="41">
        <f t="shared" si="3"/>
        <v>58246.399999999994</v>
      </c>
      <c r="C13" s="39">
        <f t="shared" si="1"/>
        <v>1.0277301375567272</v>
      </c>
      <c r="D13" s="41">
        <f t="shared" si="2"/>
        <v>1571.5999999999985</v>
      </c>
    </row>
    <row r="14" spans="1:4" x14ac:dyDescent="0.25">
      <c r="A14" s="1">
        <v>10</v>
      </c>
      <c r="B14" s="46">
        <v>59820</v>
      </c>
      <c r="C14" s="39">
        <f t="shared" si="1"/>
        <v>1.0270162619492365</v>
      </c>
      <c r="D14" s="41">
        <f t="shared" si="2"/>
        <v>1573.6000000000058</v>
      </c>
    </row>
    <row r="15" spans="1:4" x14ac:dyDescent="0.25">
      <c r="A15" s="1">
        <f t="shared" ref="A15:A24" si="4">A14+1</f>
        <v>11</v>
      </c>
      <c r="B15" s="41">
        <f>B14*1.025</f>
        <v>61315.499999999993</v>
      </c>
      <c r="C15" s="39">
        <f t="shared" si="1"/>
        <v>1.0249999999999999</v>
      </c>
      <c r="D15" s="41">
        <f t="shared" si="2"/>
        <v>1495.4999999999927</v>
      </c>
    </row>
    <row r="16" spans="1:4" x14ac:dyDescent="0.25">
      <c r="A16" s="1">
        <f t="shared" si="4"/>
        <v>12</v>
      </c>
      <c r="B16" s="41">
        <f>B15*1.024</f>
        <v>62787.071999999993</v>
      </c>
      <c r="C16" s="39">
        <f t="shared" si="1"/>
        <v>1.024</v>
      </c>
      <c r="D16" s="41">
        <f t="shared" si="2"/>
        <v>1471.5720000000001</v>
      </c>
    </row>
    <row r="17" spans="1:4" x14ac:dyDescent="0.25">
      <c r="A17" s="1">
        <f t="shared" si="4"/>
        <v>13</v>
      </c>
      <c r="B17" s="41">
        <f>B16*1.023</f>
        <v>64231.174655999988</v>
      </c>
      <c r="C17" s="39">
        <f t="shared" si="1"/>
        <v>1.0229999999999999</v>
      </c>
      <c r="D17" s="41">
        <f t="shared" si="2"/>
        <v>1444.1026559999955</v>
      </c>
    </row>
    <row r="18" spans="1:4" x14ac:dyDescent="0.25">
      <c r="A18" s="1">
        <f t="shared" si="4"/>
        <v>14</v>
      </c>
      <c r="B18" s="41">
        <f>B17*1.022</f>
        <v>65644.260498431991</v>
      </c>
      <c r="C18" s="39">
        <f t="shared" si="1"/>
        <v>1.022</v>
      </c>
      <c r="D18" s="41">
        <f t="shared" si="2"/>
        <v>1413.0858424320031</v>
      </c>
    </row>
    <row r="19" spans="1:4" x14ac:dyDescent="0.25">
      <c r="A19" s="1">
        <f t="shared" si="4"/>
        <v>15</v>
      </c>
      <c r="B19" s="41">
        <f>B18*1.021</f>
        <v>67022.789968899058</v>
      </c>
      <c r="C19" s="39">
        <f t="shared" si="1"/>
        <v>1.0209999999999999</v>
      </c>
      <c r="D19" s="41">
        <f t="shared" si="2"/>
        <v>1378.5294704670669</v>
      </c>
    </row>
    <row r="20" spans="1:4" x14ac:dyDescent="0.25">
      <c r="A20" s="1">
        <f t="shared" si="4"/>
        <v>16</v>
      </c>
      <c r="B20" s="41">
        <f t="shared" ref="B20:B24" si="5">B19*1.02</f>
        <v>68363.245768277047</v>
      </c>
      <c r="C20" s="39">
        <f t="shared" si="1"/>
        <v>1.02</v>
      </c>
      <c r="D20" s="41">
        <f t="shared" si="2"/>
        <v>1340.455799377989</v>
      </c>
    </row>
    <row r="21" spans="1:4" x14ac:dyDescent="0.25">
      <c r="A21" s="1">
        <f t="shared" si="4"/>
        <v>17</v>
      </c>
      <c r="B21" s="41">
        <f t="shared" si="5"/>
        <v>69730.510683642584</v>
      </c>
      <c r="C21" s="39">
        <f t="shared" si="1"/>
        <v>1.02</v>
      </c>
      <c r="D21" s="41">
        <f t="shared" si="2"/>
        <v>1367.2649153655366</v>
      </c>
    </row>
    <row r="22" spans="1:4" x14ac:dyDescent="0.25">
      <c r="A22" s="1">
        <f t="shared" si="4"/>
        <v>18</v>
      </c>
      <c r="B22" s="41">
        <f t="shared" si="5"/>
        <v>71125.120897315443</v>
      </c>
      <c r="C22" s="39">
        <f t="shared" si="1"/>
        <v>1.02</v>
      </c>
      <c r="D22" s="41">
        <f t="shared" si="2"/>
        <v>1394.6102136728587</v>
      </c>
    </row>
    <row r="23" spans="1:4" x14ac:dyDescent="0.25">
      <c r="A23" s="1">
        <f t="shared" si="4"/>
        <v>19</v>
      </c>
      <c r="B23" s="41">
        <f t="shared" si="5"/>
        <v>72547.62331526175</v>
      </c>
      <c r="C23" s="39">
        <f t="shared" si="1"/>
        <v>1.02</v>
      </c>
      <c r="D23" s="41">
        <f t="shared" si="2"/>
        <v>1422.5024179463071</v>
      </c>
    </row>
    <row r="24" spans="1:4" x14ac:dyDescent="0.25">
      <c r="A24" s="1">
        <f t="shared" si="4"/>
        <v>20</v>
      </c>
      <c r="B24" s="41">
        <f t="shared" si="5"/>
        <v>73998.575781566993</v>
      </c>
      <c r="C24" s="39">
        <f t="shared" si="1"/>
        <v>1.02</v>
      </c>
      <c r="D24" s="41">
        <f t="shared" si="2"/>
        <v>1450.9524663052434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F25"/>
  <sheetViews>
    <sheetView workbookViewId="0"/>
  </sheetViews>
  <sheetFormatPr defaultColWidth="12.625" defaultRowHeight="15" customHeight="1" x14ac:dyDescent="0.2"/>
  <cols>
    <col min="1" max="1" width="7" customWidth="1"/>
    <col min="4" max="6" width="10.875" customWidth="1"/>
  </cols>
  <sheetData>
    <row r="1" spans="1:6" x14ac:dyDescent="0.25">
      <c r="A1" s="43" t="s">
        <v>33</v>
      </c>
      <c r="B1" s="44"/>
      <c r="C1" s="45" t="s">
        <v>34</v>
      </c>
      <c r="F1" s="44"/>
    </row>
    <row r="2" spans="1:6" x14ac:dyDescent="0.25">
      <c r="B2" s="44"/>
      <c r="C2" s="44"/>
      <c r="D2" s="44"/>
      <c r="E2" s="44"/>
      <c r="F2" s="44"/>
    </row>
    <row r="3" spans="1:6" x14ac:dyDescent="0.25">
      <c r="B3" s="44"/>
      <c r="C3" s="44"/>
      <c r="D3" s="44" t="s">
        <v>35</v>
      </c>
      <c r="E3" s="44" t="s">
        <v>36</v>
      </c>
      <c r="F3" s="44" t="s">
        <v>37</v>
      </c>
    </row>
    <row r="4" spans="1:6" x14ac:dyDescent="0.25">
      <c r="B4" s="44" t="s">
        <v>25</v>
      </c>
      <c r="C4" s="44" t="s">
        <v>38</v>
      </c>
      <c r="D4" s="44" t="s">
        <v>39</v>
      </c>
      <c r="E4" s="44" t="s">
        <v>31</v>
      </c>
      <c r="F4" s="44" t="s">
        <v>32</v>
      </c>
    </row>
    <row r="5" spans="1:6" x14ac:dyDescent="0.25">
      <c r="A5" s="1">
        <v>0</v>
      </c>
      <c r="B5" s="46">
        <v>43200</v>
      </c>
      <c r="C5" s="1">
        <f>B5-7200</f>
        <v>36000</v>
      </c>
      <c r="D5" s="41">
        <f t="shared" ref="D5:D25" si="0">(B5-C5)/12</f>
        <v>600</v>
      </c>
    </row>
    <row r="6" spans="1:6" x14ac:dyDescent="0.25">
      <c r="A6" s="1">
        <v>1</v>
      </c>
      <c r="B6" s="1">
        <f t="shared" ref="B6:B10" si="1">B5+1752</f>
        <v>44952</v>
      </c>
      <c r="C6" s="1">
        <f>B6-7300</f>
        <v>37652</v>
      </c>
      <c r="D6" s="41">
        <f t="shared" si="0"/>
        <v>608.33333333333337</v>
      </c>
      <c r="E6" s="39">
        <f t="shared" ref="E6:E25" si="2">C6/C5</f>
        <v>1.0458888888888889</v>
      </c>
      <c r="F6" s="1">
        <f t="shared" ref="F6:F25" si="3">C6-C5</f>
        <v>1652</v>
      </c>
    </row>
    <row r="7" spans="1:6" x14ac:dyDescent="0.25">
      <c r="A7" s="1">
        <v>2</v>
      </c>
      <c r="B7" s="1">
        <f t="shared" si="1"/>
        <v>46704</v>
      </c>
      <c r="C7" s="1">
        <f>B7-7400</f>
        <v>39304</v>
      </c>
      <c r="D7" s="41">
        <f t="shared" si="0"/>
        <v>616.66666666666663</v>
      </c>
      <c r="E7" s="39">
        <f t="shared" si="2"/>
        <v>1.0438754913417614</v>
      </c>
      <c r="F7" s="1">
        <f t="shared" si="3"/>
        <v>1652</v>
      </c>
    </row>
    <row r="8" spans="1:6" x14ac:dyDescent="0.25">
      <c r="A8" s="1">
        <v>3</v>
      </c>
      <c r="B8" s="1">
        <f t="shared" si="1"/>
        <v>48456</v>
      </c>
      <c r="C8" s="1">
        <f>B8-7500</f>
        <v>40956</v>
      </c>
      <c r="D8" s="41">
        <f t="shared" si="0"/>
        <v>625</v>
      </c>
      <c r="E8" s="39">
        <f t="shared" si="2"/>
        <v>1.0420313454101364</v>
      </c>
      <c r="F8" s="1">
        <f t="shared" si="3"/>
        <v>1652</v>
      </c>
    </row>
    <row r="9" spans="1:6" x14ac:dyDescent="0.25">
      <c r="A9" s="1">
        <v>4</v>
      </c>
      <c r="B9" s="1">
        <f t="shared" si="1"/>
        <v>50208</v>
      </c>
      <c r="C9" s="1">
        <f>B9-7600</f>
        <v>42608</v>
      </c>
      <c r="D9" s="41">
        <f t="shared" si="0"/>
        <v>633.33333333333337</v>
      </c>
      <c r="E9" s="39">
        <f t="shared" si="2"/>
        <v>1.0403359703096005</v>
      </c>
      <c r="F9" s="1">
        <f t="shared" si="3"/>
        <v>1652</v>
      </c>
    </row>
    <row r="10" spans="1:6" x14ac:dyDescent="0.25">
      <c r="A10" s="1">
        <v>5</v>
      </c>
      <c r="B10" s="46">
        <f t="shared" si="1"/>
        <v>51960</v>
      </c>
      <c r="C10" s="1">
        <f>B10-7700</f>
        <v>44260</v>
      </c>
      <c r="D10" s="41">
        <f t="shared" si="0"/>
        <v>641.66666666666663</v>
      </c>
      <c r="E10" s="39">
        <f t="shared" si="2"/>
        <v>1.0387720615846789</v>
      </c>
      <c r="F10" s="1">
        <f t="shared" si="3"/>
        <v>1652</v>
      </c>
    </row>
    <row r="11" spans="1:6" x14ac:dyDescent="0.25">
      <c r="A11" s="1">
        <v>6</v>
      </c>
      <c r="B11" s="41">
        <f t="shared" ref="B11:B14" si="4">B10+1571.6</f>
        <v>53531.6</v>
      </c>
      <c r="C11" s="41">
        <f>B11-7800</f>
        <v>45731.6</v>
      </c>
      <c r="D11" s="41">
        <f t="shared" si="0"/>
        <v>650</v>
      </c>
      <c r="E11" s="39">
        <f t="shared" si="2"/>
        <v>1.0332489832806144</v>
      </c>
      <c r="F11" s="41">
        <f t="shared" si="3"/>
        <v>1471.5999999999985</v>
      </c>
    </row>
    <row r="12" spans="1:6" x14ac:dyDescent="0.25">
      <c r="A12" s="1">
        <v>7</v>
      </c>
      <c r="B12" s="41">
        <f t="shared" si="4"/>
        <v>55103.199999999997</v>
      </c>
      <c r="C12" s="41">
        <f>B12-7900</f>
        <v>47203.199999999997</v>
      </c>
      <c r="D12" s="41">
        <f t="shared" si="0"/>
        <v>658.33333333333337</v>
      </c>
      <c r="E12" s="39">
        <f t="shared" si="2"/>
        <v>1.0321790621801992</v>
      </c>
      <c r="F12" s="41">
        <f t="shared" si="3"/>
        <v>1471.5999999999985</v>
      </c>
    </row>
    <row r="13" spans="1:6" x14ac:dyDescent="0.25">
      <c r="A13" s="1">
        <v>8</v>
      </c>
      <c r="B13" s="41">
        <f t="shared" si="4"/>
        <v>56674.799999999996</v>
      </c>
      <c r="C13" s="41">
        <f>B13-8000</f>
        <v>48674.799999999996</v>
      </c>
      <c r="D13" s="41">
        <f t="shared" si="0"/>
        <v>666.66666666666663</v>
      </c>
      <c r="E13" s="39">
        <f t="shared" si="2"/>
        <v>1.0311758524845773</v>
      </c>
      <c r="F13" s="41">
        <f t="shared" si="3"/>
        <v>1471.5999999999985</v>
      </c>
    </row>
    <row r="14" spans="1:6" x14ac:dyDescent="0.25">
      <c r="A14" s="1">
        <v>9</v>
      </c>
      <c r="B14" s="41">
        <f t="shared" si="4"/>
        <v>58246.399999999994</v>
      </c>
      <c r="C14" s="41">
        <f>B14-8100</f>
        <v>50146.399999999994</v>
      </c>
      <c r="D14" s="41">
        <f t="shared" si="0"/>
        <v>675</v>
      </c>
      <c r="E14" s="39">
        <f t="shared" si="2"/>
        <v>1.0302333034753095</v>
      </c>
      <c r="F14" s="41">
        <f t="shared" si="3"/>
        <v>1471.5999999999985</v>
      </c>
    </row>
    <row r="15" spans="1:6" x14ac:dyDescent="0.25">
      <c r="A15" s="1">
        <v>10</v>
      </c>
      <c r="B15" s="46">
        <v>59820</v>
      </c>
      <c r="C15" s="1">
        <f>B15-8200</f>
        <v>51620</v>
      </c>
      <c r="D15" s="41">
        <f t="shared" si="0"/>
        <v>683.33333333333337</v>
      </c>
      <c r="E15" s="39">
        <f t="shared" si="2"/>
        <v>1.0293859579152242</v>
      </c>
      <c r="F15" s="41">
        <f t="shared" si="3"/>
        <v>1473.6000000000058</v>
      </c>
    </row>
    <row r="16" spans="1:6" x14ac:dyDescent="0.25">
      <c r="A16" s="1">
        <f t="shared" ref="A16:A25" si="5">A15+1</f>
        <v>11</v>
      </c>
      <c r="B16" s="41">
        <f>B15*1.025</f>
        <v>61315.499999999993</v>
      </c>
      <c r="C16" s="41">
        <f>B16-8300</f>
        <v>53015.499999999993</v>
      </c>
      <c r="D16" s="41">
        <f t="shared" si="0"/>
        <v>691.66666666666663</v>
      </c>
      <c r="E16" s="39">
        <f t="shared" si="2"/>
        <v>1.0270340953118944</v>
      </c>
      <c r="F16" s="41">
        <f t="shared" si="3"/>
        <v>1395.4999999999927</v>
      </c>
    </row>
    <row r="17" spans="1:6" x14ac:dyDescent="0.25">
      <c r="A17" s="1">
        <f t="shared" si="5"/>
        <v>12</v>
      </c>
      <c r="B17" s="41">
        <f>B16*1.024</f>
        <v>62787.071999999993</v>
      </c>
      <c r="C17" s="41">
        <f>B17-8400</f>
        <v>54387.071999999993</v>
      </c>
      <c r="D17" s="41">
        <f t="shared" si="0"/>
        <v>700</v>
      </c>
      <c r="E17" s="39">
        <f t="shared" si="2"/>
        <v>1.0258711508898342</v>
      </c>
      <c r="F17" s="41">
        <f t="shared" si="3"/>
        <v>1371.5720000000001</v>
      </c>
    </row>
    <row r="18" spans="1:6" x14ac:dyDescent="0.25">
      <c r="A18" s="1">
        <f t="shared" si="5"/>
        <v>13</v>
      </c>
      <c r="B18" s="41">
        <f>B17*1.023</f>
        <v>64231.174655999988</v>
      </c>
      <c r="C18" s="41">
        <f>B18-8500</f>
        <v>55731.174655999988</v>
      </c>
      <c r="D18" s="41">
        <f t="shared" si="0"/>
        <v>708.33333333333337</v>
      </c>
      <c r="E18" s="39">
        <f t="shared" si="2"/>
        <v>1.0247136425362262</v>
      </c>
      <c r="F18" s="41">
        <f t="shared" si="3"/>
        <v>1344.1026559999955</v>
      </c>
    </row>
    <row r="19" spans="1:6" x14ac:dyDescent="0.25">
      <c r="A19" s="1">
        <f t="shared" si="5"/>
        <v>14</v>
      </c>
      <c r="B19" s="41">
        <f>B18*1.022</f>
        <v>65644.260498431991</v>
      </c>
      <c r="C19" s="41">
        <f>B19-8600</f>
        <v>57044.260498431991</v>
      </c>
      <c r="D19" s="41">
        <f t="shared" si="0"/>
        <v>716.66666666666663</v>
      </c>
      <c r="E19" s="39">
        <f t="shared" si="2"/>
        <v>1.0235610652482567</v>
      </c>
      <c r="F19" s="41">
        <f t="shared" si="3"/>
        <v>1313.0858424320031</v>
      </c>
    </row>
    <row r="20" spans="1:6" x14ac:dyDescent="0.25">
      <c r="A20" s="1">
        <f t="shared" si="5"/>
        <v>15</v>
      </c>
      <c r="B20" s="41">
        <f t="shared" ref="B20:B25" si="6">B19*1.02</f>
        <v>66957.14570840064</v>
      </c>
      <c r="C20" s="41">
        <f>B20-8700</f>
        <v>58257.14570840064</v>
      </c>
      <c r="D20" s="41">
        <f t="shared" si="0"/>
        <v>725</v>
      </c>
      <c r="E20" s="39">
        <f t="shared" si="2"/>
        <v>1.0212621778136994</v>
      </c>
      <c r="F20" s="41">
        <f t="shared" si="3"/>
        <v>1212.8852099686483</v>
      </c>
    </row>
    <row r="21" spans="1:6" x14ac:dyDescent="0.25">
      <c r="A21" s="1">
        <f t="shared" si="5"/>
        <v>16</v>
      </c>
      <c r="B21" s="41">
        <f t="shared" si="6"/>
        <v>68296.288622568652</v>
      </c>
      <c r="C21" s="41">
        <f>B21-8800</f>
        <v>59496.288622568652</v>
      </c>
      <c r="D21" s="41">
        <f t="shared" si="0"/>
        <v>733.33333333333337</v>
      </c>
      <c r="E21" s="39">
        <f t="shared" si="2"/>
        <v>1.0212702304429813</v>
      </c>
      <c r="F21" s="41">
        <f t="shared" si="3"/>
        <v>1239.1429141680128</v>
      </c>
    </row>
    <row r="22" spans="1:6" x14ac:dyDescent="0.25">
      <c r="A22" s="1">
        <f t="shared" si="5"/>
        <v>17</v>
      </c>
      <c r="B22" s="41">
        <f t="shared" si="6"/>
        <v>69662.214395020026</v>
      </c>
      <c r="C22" s="41">
        <f>B22-8900</f>
        <v>60762.214395020026</v>
      </c>
      <c r="D22" s="41">
        <f t="shared" si="0"/>
        <v>741.66666666666663</v>
      </c>
      <c r="E22" s="39">
        <f t="shared" si="2"/>
        <v>1.0212773906030026</v>
      </c>
      <c r="F22" s="41">
        <f t="shared" si="3"/>
        <v>1265.9257724513736</v>
      </c>
    </row>
    <row r="23" spans="1:6" x14ac:dyDescent="0.25">
      <c r="A23" s="1">
        <f t="shared" si="5"/>
        <v>18</v>
      </c>
      <c r="B23" s="41">
        <f t="shared" si="6"/>
        <v>71055.458682920435</v>
      </c>
      <c r="C23" s="41">
        <f>B23-9000</f>
        <v>62055.458682920435</v>
      </c>
      <c r="D23" s="41">
        <f t="shared" si="0"/>
        <v>750</v>
      </c>
      <c r="E23" s="39">
        <f t="shared" si="2"/>
        <v>1.0212836925180659</v>
      </c>
      <c r="F23" s="41">
        <f t="shared" si="3"/>
        <v>1293.2442879004084</v>
      </c>
    </row>
    <row r="24" spans="1:6" x14ac:dyDescent="0.25">
      <c r="A24" s="1">
        <f t="shared" si="5"/>
        <v>19</v>
      </c>
      <c r="B24" s="41">
        <f t="shared" si="6"/>
        <v>72476.56785657884</v>
      </c>
      <c r="C24" s="41">
        <f>B24-9100</f>
        <v>63376.56785657884</v>
      </c>
      <c r="D24" s="41">
        <f t="shared" si="0"/>
        <v>758.33333333333337</v>
      </c>
      <c r="E24" s="39">
        <f t="shared" si="2"/>
        <v>1.0212891694251873</v>
      </c>
      <c r="F24" s="41">
        <f t="shared" si="3"/>
        <v>1321.1091736584058</v>
      </c>
    </row>
    <row r="25" spans="1:6" x14ac:dyDescent="0.25">
      <c r="A25" s="1">
        <f t="shared" si="5"/>
        <v>20</v>
      </c>
      <c r="B25" s="41">
        <f t="shared" si="6"/>
        <v>73926.099213710419</v>
      </c>
      <c r="C25" s="41">
        <f>B25-9200</f>
        <v>64726.099213710419</v>
      </c>
      <c r="D25" s="41">
        <f t="shared" si="0"/>
        <v>766.66666666666663</v>
      </c>
      <c r="E25" s="39">
        <f t="shared" si="2"/>
        <v>1.0212938535924756</v>
      </c>
      <c r="F25" s="41">
        <f t="shared" si="3"/>
        <v>1349.5313571315783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25"/>
  <sheetViews>
    <sheetView workbookViewId="0"/>
  </sheetViews>
  <sheetFormatPr defaultColWidth="12.625" defaultRowHeight="15" customHeight="1" x14ac:dyDescent="0.2"/>
  <cols>
    <col min="1" max="1" width="7.5" customWidth="1"/>
    <col min="2" max="2" width="12.625" hidden="1"/>
    <col min="10" max="10" width="15.75" customWidth="1"/>
  </cols>
  <sheetData>
    <row r="1" spans="1:7" x14ac:dyDescent="0.25">
      <c r="A1" s="43" t="s">
        <v>40</v>
      </c>
      <c r="B1" s="44"/>
      <c r="C1" s="45"/>
      <c r="G1" s="44"/>
    </row>
    <row r="2" spans="1:7" x14ac:dyDescent="0.25">
      <c r="B2" s="44"/>
      <c r="C2" s="44"/>
      <c r="D2" s="44"/>
      <c r="E2" s="44"/>
      <c r="F2" s="44"/>
      <c r="G2" s="44"/>
    </row>
    <row r="3" spans="1:7" x14ac:dyDescent="0.25">
      <c r="B3" s="44"/>
      <c r="C3" s="44"/>
      <c r="D3" s="44" t="s">
        <v>41</v>
      </c>
      <c r="E3" s="44" t="s">
        <v>35</v>
      </c>
      <c r="F3" s="44" t="s">
        <v>36</v>
      </c>
      <c r="G3" s="44" t="s">
        <v>37</v>
      </c>
    </row>
    <row r="4" spans="1:7" x14ac:dyDescent="0.25">
      <c r="B4" s="44" t="s">
        <v>25</v>
      </c>
      <c r="C4" s="44" t="s">
        <v>38</v>
      </c>
      <c r="D4" s="44" t="s">
        <v>38</v>
      </c>
      <c r="E4" s="44" t="s">
        <v>39</v>
      </c>
      <c r="F4" s="44" t="s">
        <v>31</v>
      </c>
      <c r="G4" s="44" t="s">
        <v>32</v>
      </c>
    </row>
    <row r="5" spans="1:7" x14ac:dyDescent="0.25">
      <c r="A5" s="1">
        <v>0</v>
      </c>
      <c r="B5" s="46">
        <v>43200</v>
      </c>
      <c r="C5" s="1">
        <f>B5-7200</f>
        <v>36000</v>
      </c>
      <c r="D5" s="41">
        <v>33300</v>
      </c>
      <c r="E5" s="41">
        <f t="shared" ref="E5:E25" si="0">(C5-D5)/12</f>
        <v>225</v>
      </c>
    </row>
    <row r="6" spans="1:7" x14ac:dyDescent="0.25">
      <c r="A6" s="1">
        <v>1</v>
      </c>
      <c r="B6" s="1">
        <f t="shared" ref="B6:B10" si="1">B5+1752</f>
        <v>44952</v>
      </c>
      <c r="C6" s="1">
        <f>B6-7300</f>
        <v>37652</v>
      </c>
      <c r="D6" s="41">
        <f t="shared" ref="D6:D25" si="2">D5*F6</f>
        <v>34828.1</v>
      </c>
      <c r="E6" s="41">
        <f t="shared" si="0"/>
        <v>235.32500000000013</v>
      </c>
      <c r="F6" s="39">
        <f t="shared" ref="F6:F25" si="3">C6/C5</f>
        <v>1.0458888888888889</v>
      </c>
      <c r="G6" s="41">
        <f t="shared" ref="G6:G25" si="4">D6-D5</f>
        <v>1528.0999999999985</v>
      </c>
    </row>
    <row r="7" spans="1:7" x14ac:dyDescent="0.25">
      <c r="A7" s="1">
        <v>2</v>
      </c>
      <c r="B7" s="1">
        <f t="shared" si="1"/>
        <v>46704</v>
      </c>
      <c r="C7" s="1">
        <f>B7-7400</f>
        <v>39304</v>
      </c>
      <c r="D7" s="41">
        <f t="shared" si="2"/>
        <v>36356.199999999997</v>
      </c>
      <c r="E7" s="41">
        <f t="shared" si="0"/>
        <v>245.65000000000023</v>
      </c>
      <c r="F7" s="39">
        <f t="shared" si="3"/>
        <v>1.0438754913417614</v>
      </c>
      <c r="G7" s="41">
        <f t="shared" si="4"/>
        <v>1528.0999999999985</v>
      </c>
    </row>
    <row r="8" spans="1:7" x14ac:dyDescent="0.25">
      <c r="A8" s="1">
        <v>3</v>
      </c>
      <c r="B8" s="1">
        <f t="shared" si="1"/>
        <v>48456</v>
      </c>
      <c r="C8" s="1">
        <f>B8-7500</f>
        <v>40956</v>
      </c>
      <c r="D8" s="41">
        <f t="shared" si="2"/>
        <v>37884.299999999996</v>
      </c>
      <c r="E8" s="41">
        <f t="shared" si="0"/>
        <v>255.97500000000036</v>
      </c>
      <c r="F8" s="39">
        <f t="shared" si="3"/>
        <v>1.0420313454101364</v>
      </c>
      <c r="G8" s="41">
        <f t="shared" si="4"/>
        <v>1528.0999999999985</v>
      </c>
    </row>
    <row r="9" spans="1:7" x14ac:dyDescent="0.25">
      <c r="A9" s="1">
        <v>4</v>
      </c>
      <c r="B9" s="1">
        <f t="shared" si="1"/>
        <v>50208</v>
      </c>
      <c r="C9" s="1">
        <f>B9-7600</f>
        <v>42608</v>
      </c>
      <c r="D9" s="41">
        <f t="shared" si="2"/>
        <v>39412.399999999994</v>
      </c>
      <c r="E9" s="41">
        <f t="shared" si="0"/>
        <v>266.30000000000047</v>
      </c>
      <c r="F9" s="39">
        <f t="shared" si="3"/>
        <v>1.0403359703096005</v>
      </c>
      <c r="G9" s="41">
        <f t="shared" si="4"/>
        <v>1528.0999999999985</v>
      </c>
    </row>
    <row r="10" spans="1:7" x14ac:dyDescent="0.25">
      <c r="A10" s="1">
        <v>5</v>
      </c>
      <c r="B10" s="46">
        <f t="shared" si="1"/>
        <v>51960</v>
      </c>
      <c r="C10" s="1">
        <f>B10-7700</f>
        <v>44260</v>
      </c>
      <c r="D10" s="41">
        <f t="shared" si="2"/>
        <v>40940.499999999993</v>
      </c>
      <c r="E10" s="41">
        <f t="shared" si="0"/>
        <v>276.62500000000063</v>
      </c>
      <c r="F10" s="39">
        <f t="shared" si="3"/>
        <v>1.0387720615846789</v>
      </c>
      <c r="G10" s="41">
        <f t="shared" si="4"/>
        <v>1528.0999999999985</v>
      </c>
    </row>
    <row r="11" spans="1:7" x14ac:dyDescent="0.25">
      <c r="A11" s="1">
        <v>6</v>
      </c>
      <c r="B11" s="41">
        <f t="shared" ref="B11:B14" si="5">B10+1571.6</f>
        <v>53531.6</v>
      </c>
      <c r="C11" s="41">
        <f>B11-7800</f>
        <v>45731.6</v>
      </c>
      <c r="D11" s="41">
        <f t="shared" si="2"/>
        <v>42301.729999999989</v>
      </c>
      <c r="E11" s="41">
        <f t="shared" si="0"/>
        <v>285.82250000000084</v>
      </c>
      <c r="F11" s="39">
        <f t="shared" si="3"/>
        <v>1.0332489832806144</v>
      </c>
      <c r="G11" s="41">
        <f t="shared" si="4"/>
        <v>1361.2299999999959</v>
      </c>
    </row>
    <row r="12" spans="1:7" x14ac:dyDescent="0.25">
      <c r="A12" s="1">
        <v>7</v>
      </c>
      <c r="B12" s="41">
        <f t="shared" si="5"/>
        <v>55103.199999999997</v>
      </c>
      <c r="C12" s="41">
        <f>B12-7900</f>
        <v>47203.199999999997</v>
      </c>
      <c r="D12" s="41">
        <f t="shared" si="2"/>
        <v>43662.959999999985</v>
      </c>
      <c r="E12" s="41">
        <f t="shared" si="0"/>
        <v>295.02000000000106</v>
      </c>
      <c r="F12" s="39">
        <f t="shared" si="3"/>
        <v>1.0321790621801992</v>
      </c>
      <c r="G12" s="41">
        <f t="shared" si="4"/>
        <v>1361.2299999999959</v>
      </c>
    </row>
    <row r="13" spans="1:7" x14ac:dyDescent="0.25">
      <c r="A13" s="1">
        <v>8</v>
      </c>
      <c r="B13" s="41">
        <f t="shared" si="5"/>
        <v>56674.799999999996</v>
      </c>
      <c r="C13" s="41">
        <f>B13-8000</f>
        <v>48674.799999999996</v>
      </c>
      <c r="D13" s="41">
        <f t="shared" si="2"/>
        <v>45024.189999999988</v>
      </c>
      <c r="E13" s="41">
        <f t="shared" si="0"/>
        <v>304.21750000000065</v>
      </c>
      <c r="F13" s="39">
        <f t="shared" si="3"/>
        <v>1.0311758524845773</v>
      </c>
      <c r="G13" s="41">
        <f t="shared" si="4"/>
        <v>1361.2300000000032</v>
      </c>
    </row>
    <row r="14" spans="1:7" x14ac:dyDescent="0.25">
      <c r="A14" s="1">
        <v>9</v>
      </c>
      <c r="B14" s="41">
        <f t="shared" si="5"/>
        <v>58246.399999999994</v>
      </c>
      <c r="C14" s="41">
        <f>B14-8100</f>
        <v>50146.399999999994</v>
      </c>
      <c r="D14" s="41">
        <f t="shared" si="2"/>
        <v>46385.419999999984</v>
      </c>
      <c r="E14" s="41">
        <f t="shared" si="0"/>
        <v>313.41500000000087</v>
      </c>
      <c r="F14" s="39">
        <f t="shared" si="3"/>
        <v>1.0302333034753095</v>
      </c>
      <c r="G14" s="41">
        <f t="shared" si="4"/>
        <v>1361.2299999999959</v>
      </c>
    </row>
    <row r="15" spans="1:7" x14ac:dyDescent="0.25">
      <c r="A15" s="1">
        <v>10</v>
      </c>
      <c r="B15" s="46">
        <v>59820</v>
      </c>
      <c r="C15" s="1">
        <f>B15-8200</f>
        <v>51620</v>
      </c>
      <c r="D15" s="41">
        <f t="shared" si="2"/>
        <v>47748.499999999985</v>
      </c>
      <c r="E15" s="41">
        <f t="shared" si="0"/>
        <v>322.62500000000119</v>
      </c>
      <c r="F15" s="39">
        <f t="shared" si="3"/>
        <v>1.0293859579152242</v>
      </c>
      <c r="G15" s="41">
        <f t="shared" si="4"/>
        <v>1363.0800000000017</v>
      </c>
    </row>
    <row r="16" spans="1:7" x14ac:dyDescent="0.25">
      <c r="A16" s="1">
        <f t="shared" ref="A16:A25" si="6">A15+1</f>
        <v>11</v>
      </c>
      <c r="B16" s="41">
        <f>B15*1.025</f>
        <v>61315.499999999993</v>
      </c>
      <c r="C16" s="41">
        <f>B16-8300</f>
        <v>53015.499999999993</v>
      </c>
      <c r="D16" s="41">
        <f t="shared" si="2"/>
        <v>49039.337499999972</v>
      </c>
      <c r="E16" s="41">
        <f t="shared" si="0"/>
        <v>331.34687500000172</v>
      </c>
      <c r="F16" s="39">
        <f t="shared" si="3"/>
        <v>1.0270340953118944</v>
      </c>
      <c r="G16" s="41">
        <f t="shared" si="4"/>
        <v>1290.8374999999869</v>
      </c>
    </row>
    <row r="17" spans="1:7" x14ac:dyDescent="0.25">
      <c r="A17" s="1">
        <f t="shared" si="6"/>
        <v>12</v>
      </c>
      <c r="B17" s="41">
        <f>B16*1.024</f>
        <v>62787.071999999993</v>
      </c>
      <c r="C17" s="41">
        <f>B17-8400</f>
        <v>54387.071999999993</v>
      </c>
      <c r="D17" s="41">
        <f t="shared" si="2"/>
        <v>50308.041599999975</v>
      </c>
      <c r="E17" s="41">
        <f t="shared" si="0"/>
        <v>339.91920000000147</v>
      </c>
      <c r="F17" s="39">
        <f t="shared" si="3"/>
        <v>1.0258711508898342</v>
      </c>
      <c r="G17" s="41">
        <f t="shared" si="4"/>
        <v>1268.7041000000027</v>
      </c>
    </row>
    <row r="18" spans="1:7" x14ac:dyDescent="0.25">
      <c r="A18" s="1">
        <f t="shared" si="6"/>
        <v>13</v>
      </c>
      <c r="B18" s="41">
        <f>B17*1.023</f>
        <v>64231.174655999988</v>
      </c>
      <c r="C18" s="41">
        <f>B18-8500</f>
        <v>55731.174655999988</v>
      </c>
      <c r="D18" s="41">
        <f t="shared" si="2"/>
        <v>51551.336556799972</v>
      </c>
      <c r="E18" s="41">
        <f t="shared" si="0"/>
        <v>348.31984160000138</v>
      </c>
      <c r="F18" s="39">
        <f t="shared" si="3"/>
        <v>1.0247136425362262</v>
      </c>
      <c r="G18" s="41">
        <f t="shared" si="4"/>
        <v>1243.2949567999967</v>
      </c>
    </row>
    <row r="19" spans="1:7" x14ac:dyDescent="0.25">
      <c r="A19" s="1">
        <f t="shared" si="6"/>
        <v>14</v>
      </c>
      <c r="B19" s="41">
        <f>B18*1.022</f>
        <v>65644.260498431991</v>
      </c>
      <c r="C19" s="41">
        <f>B19-8600</f>
        <v>57044.260498431991</v>
      </c>
      <c r="D19" s="41">
        <f t="shared" si="2"/>
        <v>52765.940961049579</v>
      </c>
      <c r="E19" s="41">
        <f t="shared" si="0"/>
        <v>356.52662811520105</v>
      </c>
      <c r="F19" s="39">
        <f t="shared" si="3"/>
        <v>1.0235610652482567</v>
      </c>
      <c r="G19" s="41">
        <f t="shared" si="4"/>
        <v>1214.6044042496069</v>
      </c>
    </row>
    <row r="20" spans="1:7" x14ac:dyDescent="0.25">
      <c r="A20" s="1">
        <f t="shared" si="6"/>
        <v>15</v>
      </c>
      <c r="B20" s="41">
        <f t="shared" ref="B20:B25" si="7">B19*1.02</f>
        <v>66957.14570840064</v>
      </c>
      <c r="C20" s="41">
        <f>B20-8700</f>
        <v>58257.14570840064</v>
      </c>
      <c r="D20" s="41">
        <f t="shared" si="2"/>
        <v>53887.859780270584</v>
      </c>
      <c r="E20" s="41">
        <f t="shared" si="0"/>
        <v>364.10716067750462</v>
      </c>
      <c r="F20" s="39">
        <f t="shared" si="3"/>
        <v>1.0212621778136994</v>
      </c>
      <c r="G20" s="41">
        <f t="shared" si="4"/>
        <v>1121.9188192210058</v>
      </c>
    </row>
    <row r="21" spans="1:7" x14ac:dyDescent="0.25">
      <c r="A21" s="1">
        <f t="shared" si="6"/>
        <v>16</v>
      </c>
      <c r="B21" s="41">
        <f t="shared" si="7"/>
        <v>68296.288622568652</v>
      </c>
      <c r="C21" s="41">
        <f>B21-8800</f>
        <v>59496.288622568652</v>
      </c>
      <c r="D21" s="41">
        <f t="shared" si="2"/>
        <v>55034.066975876005</v>
      </c>
      <c r="E21" s="41">
        <f t="shared" si="0"/>
        <v>371.85180389105398</v>
      </c>
      <c r="F21" s="39">
        <f t="shared" si="3"/>
        <v>1.0212702304429813</v>
      </c>
      <c r="G21" s="41">
        <f t="shared" si="4"/>
        <v>1146.2071956054206</v>
      </c>
    </row>
    <row r="22" spans="1:7" x14ac:dyDescent="0.25">
      <c r="A22" s="1">
        <f t="shared" si="6"/>
        <v>17</v>
      </c>
      <c r="B22" s="41">
        <f t="shared" si="7"/>
        <v>69662.214395020026</v>
      </c>
      <c r="C22" s="41">
        <f>B22-8900</f>
        <v>60762.214395020026</v>
      </c>
      <c r="D22" s="41">
        <f t="shared" si="2"/>
        <v>56205.048315393527</v>
      </c>
      <c r="E22" s="41">
        <f t="shared" si="0"/>
        <v>379.76383996887489</v>
      </c>
      <c r="F22" s="39">
        <f t="shared" si="3"/>
        <v>1.0212773906030026</v>
      </c>
      <c r="G22" s="41">
        <f t="shared" si="4"/>
        <v>1170.9813395175224</v>
      </c>
    </row>
    <row r="23" spans="1:7" x14ac:dyDescent="0.25">
      <c r="A23" s="1">
        <f t="shared" si="6"/>
        <v>18</v>
      </c>
      <c r="B23" s="41">
        <f t="shared" si="7"/>
        <v>71055.458682920435</v>
      </c>
      <c r="C23" s="41">
        <f>B23-9000</f>
        <v>62055.458682920435</v>
      </c>
      <c r="D23" s="41">
        <f t="shared" si="2"/>
        <v>57401.299281701402</v>
      </c>
      <c r="E23" s="41">
        <f t="shared" si="0"/>
        <v>387.84661676825272</v>
      </c>
      <c r="F23" s="39">
        <f t="shared" si="3"/>
        <v>1.0212836925180659</v>
      </c>
      <c r="G23" s="41">
        <f t="shared" si="4"/>
        <v>1196.2509663078745</v>
      </c>
    </row>
    <row r="24" spans="1:7" x14ac:dyDescent="0.25">
      <c r="A24" s="1">
        <f t="shared" si="6"/>
        <v>19</v>
      </c>
      <c r="B24" s="41">
        <f t="shared" si="7"/>
        <v>72476.56785657884</v>
      </c>
      <c r="C24" s="41">
        <f>B24-9100</f>
        <v>63376.56785657884</v>
      </c>
      <c r="D24" s="41">
        <f t="shared" si="2"/>
        <v>58623.325267335429</v>
      </c>
      <c r="E24" s="41">
        <f t="shared" si="0"/>
        <v>396.10354910361758</v>
      </c>
      <c r="F24" s="39">
        <f t="shared" si="3"/>
        <v>1.0212891694251873</v>
      </c>
      <c r="G24" s="41">
        <f t="shared" si="4"/>
        <v>1222.0259856340272</v>
      </c>
    </row>
    <row r="25" spans="1:7" x14ac:dyDescent="0.25">
      <c r="A25" s="1">
        <f t="shared" si="6"/>
        <v>20</v>
      </c>
      <c r="B25" s="41">
        <f t="shared" si="7"/>
        <v>73926.099213710419</v>
      </c>
      <c r="C25" s="41">
        <f>B25-9200</f>
        <v>64726.099213710419</v>
      </c>
      <c r="D25" s="41">
        <f t="shared" si="2"/>
        <v>59871.641772682146</v>
      </c>
      <c r="E25" s="41">
        <f t="shared" si="0"/>
        <v>404.5381200856894</v>
      </c>
      <c r="F25" s="39">
        <f t="shared" si="3"/>
        <v>1.0212938535924756</v>
      </c>
      <c r="G25" s="41">
        <f t="shared" si="4"/>
        <v>1248.3165053467164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2"/>
  <sheetViews>
    <sheetView workbookViewId="0">
      <selection activeCell="I23" sqref="I23"/>
    </sheetView>
  </sheetViews>
  <sheetFormatPr defaultColWidth="12.625" defaultRowHeight="15" customHeight="1" x14ac:dyDescent="0.2"/>
  <cols>
    <col min="1" max="1" width="7.625" customWidth="1"/>
    <col min="2" max="3" width="9.25" customWidth="1"/>
    <col min="4" max="4" width="7.625" customWidth="1"/>
    <col min="5" max="9" width="9.25" customWidth="1"/>
    <col min="10" max="13" width="7.625" customWidth="1"/>
    <col min="14" max="16" width="7.625" hidden="1" customWidth="1"/>
    <col min="17" max="28" width="7.625" customWidth="1"/>
  </cols>
  <sheetData>
    <row r="1" spans="1:16" x14ac:dyDescent="0.25">
      <c r="A1" s="1" t="s">
        <v>0</v>
      </c>
      <c r="C1" s="1" t="s">
        <v>42</v>
      </c>
    </row>
    <row r="3" spans="1:16" x14ac:dyDescent="0.25">
      <c r="B3" s="2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7" t="s">
        <v>7</v>
      </c>
      <c r="I3" s="8" t="s">
        <v>8</v>
      </c>
      <c r="J3" s="9" t="s">
        <v>9</v>
      </c>
      <c r="K3" s="10" t="s">
        <v>10</v>
      </c>
      <c r="N3" s="3" t="s">
        <v>11</v>
      </c>
    </row>
    <row r="4" spans="1:16" x14ac:dyDescent="0.25">
      <c r="A4" s="1" t="s">
        <v>12</v>
      </c>
      <c r="B4" s="11">
        <v>40500</v>
      </c>
      <c r="C4" s="12">
        <v>42939</v>
      </c>
      <c r="D4" s="12"/>
      <c r="E4" s="13">
        <v>44818</v>
      </c>
      <c r="F4" s="14">
        <f t="shared" ref="F4:F7" si="0">AVERAGE(B4:E4)</f>
        <v>42752.333333333336</v>
      </c>
      <c r="G4" s="15">
        <v>40800</v>
      </c>
      <c r="H4" s="16">
        <v>49339</v>
      </c>
      <c r="I4" s="17">
        <f>F4*1.01</f>
        <v>43179.856666666667</v>
      </c>
      <c r="J4" s="18">
        <f>3600*12</f>
        <v>43200</v>
      </c>
      <c r="K4" s="19">
        <f t="shared" ref="K4:K7" si="1">H4*0.95</f>
        <v>46872.049999999996</v>
      </c>
      <c r="N4" s="12">
        <f>(49206+47539+45981+46340)/4</f>
        <v>47266.5</v>
      </c>
    </row>
    <row r="5" spans="1:16" x14ac:dyDescent="0.25">
      <c r="A5" s="1" t="s">
        <v>13</v>
      </c>
      <c r="B5" s="20">
        <v>48787</v>
      </c>
      <c r="C5" s="21">
        <v>53674</v>
      </c>
      <c r="D5" s="21"/>
      <c r="E5" s="22">
        <v>45955</v>
      </c>
      <c r="F5" s="23">
        <f t="shared" si="0"/>
        <v>49472</v>
      </c>
      <c r="G5" s="24">
        <v>45300</v>
      </c>
      <c r="H5" s="25">
        <v>56339</v>
      </c>
      <c r="I5" s="26">
        <f t="shared" ref="I5:I7" si="2">F5*1.05</f>
        <v>51945.600000000006</v>
      </c>
      <c r="J5" s="27">
        <f>4330*12</f>
        <v>51960</v>
      </c>
      <c r="K5" s="28">
        <f t="shared" si="1"/>
        <v>53522.049999999996</v>
      </c>
      <c r="N5" s="21">
        <f>(60659+58017+54470+57001)/4</f>
        <v>57536.75</v>
      </c>
    </row>
    <row r="6" spans="1:16" x14ac:dyDescent="0.25">
      <c r="A6" s="1" t="s">
        <v>14</v>
      </c>
      <c r="B6" s="20">
        <v>56009</v>
      </c>
      <c r="C6" s="21">
        <v>64409</v>
      </c>
      <c r="D6" s="21"/>
      <c r="E6" s="22">
        <v>50490</v>
      </c>
      <c r="F6" s="23">
        <f t="shared" si="0"/>
        <v>56969.333333333336</v>
      </c>
      <c r="G6" s="24">
        <v>50800</v>
      </c>
      <c r="H6" s="25">
        <v>63267</v>
      </c>
      <c r="I6" s="26">
        <f t="shared" si="2"/>
        <v>59817.8</v>
      </c>
      <c r="J6" s="27">
        <f>4985*12</f>
        <v>59820</v>
      </c>
      <c r="K6" s="28">
        <f t="shared" si="1"/>
        <v>60103.649999999994</v>
      </c>
      <c r="N6" s="21">
        <f>(67661+64461+60352+63267)/4</f>
        <v>63935.25</v>
      </c>
    </row>
    <row r="7" spans="1:16" x14ac:dyDescent="0.25">
      <c r="A7" s="1" t="s">
        <v>15</v>
      </c>
      <c r="B7" s="29">
        <v>60626</v>
      </c>
      <c r="C7" s="30">
        <v>68703</v>
      </c>
      <c r="D7" s="30"/>
      <c r="E7" s="31">
        <v>55472</v>
      </c>
      <c r="F7" s="32">
        <f t="shared" si="0"/>
        <v>61600.333333333336</v>
      </c>
      <c r="G7" s="33">
        <v>67860</v>
      </c>
      <c r="H7" s="34">
        <v>78711</v>
      </c>
      <c r="I7" s="35">
        <f t="shared" si="2"/>
        <v>64680.350000000006</v>
      </c>
      <c r="J7" s="36">
        <v>67920</v>
      </c>
      <c r="K7" s="37">
        <f t="shared" si="1"/>
        <v>74775.45</v>
      </c>
      <c r="N7" s="30">
        <f>(80037+76086+70730+75091)/4</f>
        <v>75486</v>
      </c>
    </row>
    <row r="9" spans="1:16" x14ac:dyDescent="0.25">
      <c r="B9" s="38" t="s">
        <v>16</v>
      </c>
      <c r="C9" s="38" t="s">
        <v>17</v>
      </c>
      <c r="D9" s="38" t="s">
        <v>18</v>
      </c>
      <c r="F9" s="1" t="s">
        <v>19</v>
      </c>
    </row>
    <row r="10" spans="1:16" x14ac:dyDescent="0.25">
      <c r="B10" s="1" t="s">
        <v>20</v>
      </c>
      <c r="C10" s="1">
        <v>1200</v>
      </c>
      <c r="D10" s="1">
        <v>2400</v>
      </c>
      <c r="F10" s="1" t="s">
        <v>21</v>
      </c>
    </row>
    <row r="11" spans="1:16" x14ac:dyDescent="0.25">
      <c r="B11" s="1" t="s">
        <v>22</v>
      </c>
      <c r="C11" s="1">
        <v>1200</v>
      </c>
      <c r="D11" s="1">
        <v>2400</v>
      </c>
      <c r="N11" s="1">
        <v>0</v>
      </c>
      <c r="O11" s="1">
        <v>43200</v>
      </c>
    </row>
    <row r="12" spans="1:16" x14ac:dyDescent="0.25">
      <c r="B12" s="1"/>
      <c r="C12" s="1"/>
      <c r="N12" s="1">
        <v>1</v>
      </c>
      <c r="O12" s="1">
        <f t="shared" ref="O12:O16" si="3">O11+1752</f>
        <v>44952</v>
      </c>
      <c r="P12" s="39">
        <f t="shared" ref="P12:P31" si="4">O12/O11</f>
        <v>1.0405555555555555</v>
      </c>
    </row>
    <row r="13" spans="1:16" x14ac:dyDescent="0.25">
      <c r="B13" s="1"/>
      <c r="C13" s="1"/>
      <c r="N13" s="1">
        <v>2</v>
      </c>
      <c r="O13" s="1">
        <f t="shared" si="3"/>
        <v>46704</v>
      </c>
      <c r="P13" s="39">
        <f t="shared" si="4"/>
        <v>1.0389749065670049</v>
      </c>
    </row>
    <row r="14" spans="1:16" x14ac:dyDescent="0.25">
      <c r="B14" s="1"/>
      <c r="C14" s="1"/>
      <c r="N14" s="1">
        <v>3</v>
      </c>
      <c r="O14" s="1">
        <f t="shared" si="3"/>
        <v>48456</v>
      </c>
      <c r="P14" s="39">
        <f t="shared" si="4"/>
        <v>1.0375128468653649</v>
      </c>
    </row>
    <row r="15" spans="1:16" x14ac:dyDescent="0.25">
      <c r="N15" s="1">
        <v>4</v>
      </c>
      <c r="O15" s="1">
        <f t="shared" si="3"/>
        <v>50208</v>
      </c>
      <c r="P15" s="39">
        <f t="shared" si="4"/>
        <v>1.0361565131253097</v>
      </c>
    </row>
    <row r="16" spans="1:16" hidden="1" x14ac:dyDescent="0.25">
      <c r="C16" s="1" t="s">
        <v>24</v>
      </c>
      <c r="N16" s="1">
        <v>5</v>
      </c>
      <c r="O16" s="1">
        <f t="shared" si="3"/>
        <v>51960</v>
      </c>
      <c r="P16" s="39">
        <f t="shared" si="4"/>
        <v>1.0348948374760993</v>
      </c>
    </row>
    <row r="17" spans="1:16" hidden="1" x14ac:dyDescent="0.25">
      <c r="B17" s="1" t="s">
        <v>25</v>
      </c>
      <c r="C17" s="40">
        <v>1200</v>
      </c>
      <c r="D17" s="1" t="s">
        <v>26</v>
      </c>
      <c r="E17" s="1" t="s">
        <v>22</v>
      </c>
      <c r="F17" s="1" t="s">
        <v>23</v>
      </c>
      <c r="G17" s="1" t="s">
        <v>27</v>
      </c>
      <c r="H17" s="1" t="s">
        <v>28</v>
      </c>
      <c r="N17" s="1">
        <v>6</v>
      </c>
      <c r="O17" s="41">
        <f t="shared" ref="O17:O21" si="5">O16+1571.6</f>
        <v>53531.6</v>
      </c>
      <c r="P17" s="39">
        <f t="shared" si="4"/>
        <v>1.0302463433410316</v>
      </c>
    </row>
    <row r="18" spans="1:16" hidden="1" x14ac:dyDescent="0.25">
      <c r="N18" s="1">
        <v>7</v>
      </c>
      <c r="O18" s="41">
        <f t="shared" si="5"/>
        <v>55103.199999999997</v>
      </c>
      <c r="P18" s="39">
        <f t="shared" si="4"/>
        <v>1.0293583602956011</v>
      </c>
    </row>
    <row r="19" spans="1:16" hidden="1" x14ac:dyDescent="0.25">
      <c r="A19" s="1" t="s">
        <v>12</v>
      </c>
      <c r="B19" s="42">
        <f t="shared" ref="B19:B22" si="6">I4</f>
        <v>43179.856666666667</v>
      </c>
      <c r="N19" s="1">
        <v>8</v>
      </c>
      <c r="O19" s="41">
        <f t="shared" si="5"/>
        <v>56674.799999999996</v>
      </c>
      <c r="P19" s="39">
        <f t="shared" si="4"/>
        <v>1.0285210296316729</v>
      </c>
    </row>
    <row r="20" spans="1:16" hidden="1" x14ac:dyDescent="0.25">
      <c r="A20" s="1" t="s">
        <v>13</v>
      </c>
      <c r="B20" s="42">
        <f t="shared" si="6"/>
        <v>51945.600000000006</v>
      </c>
      <c r="N20" s="1">
        <v>9</v>
      </c>
      <c r="O20" s="41">
        <f t="shared" si="5"/>
        <v>58246.399999999994</v>
      </c>
      <c r="P20" s="39">
        <f t="shared" si="4"/>
        <v>1.0277301375567272</v>
      </c>
    </row>
    <row r="21" spans="1:16" hidden="1" x14ac:dyDescent="0.25">
      <c r="A21" s="1" t="s">
        <v>14</v>
      </c>
      <c r="B21" s="42">
        <f t="shared" si="6"/>
        <v>59817.8</v>
      </c>
      <c r="C21" s="1">
        <v>1200</v>
      </c>
      <c r="D21" s="1">
        <v>1200</v>
      </c>
      <c r="E21" s="1">
        <v>2400</v>
      </c>
      <c r="F21" s="1">
        <v>1200</v>
      </c>
      <c r="G21" s="42">
        <f>B21+C21+D21+E21+F21</f>
        <v>65817.8</v>
      </c>
      <c r="N21" s="1">
        <v>10</v>
      </c>
      <c r="O21" s="41">
        <f t="shared" si="5"/>
        <v>59817.999999999993</v>
      </c>
      <c r="P21" s="39">
        <f t="shared" si="4"/>
        <v>1.0269819250631798</v>
      </c>
    </row>
    <row r="22" spans="1:16" hidden="1" x14ac:dyDescent="0.25">
      <c r="A22" s="1" t="s">
        <v>15</v>
      </c>
      <c r="B22" s="42">
        <f t="shared" si="6"/>
        <v>64680.350000000006</v>
      </c>
      <c r="N22" s="1">
        <f t="shared" ref="N22:N31" si="7">N21+1</f>
        <v>11</v>
      </c>
      <c r="O22" s="1">
        <f t="shared" ref="O22:O31" si="8">O21*1.02</f>
        <v>61014.359999999993</v>
      </c>
      <c r="P22" s="39">
        <f t="shared" si="4"/>
        <v>1.02</v>
      </c>
    </row>
    <row r="23" spans="1:16" ht="15.75" customHeight="1" x14ac:dyDescent="0.25">
      <c r="N23" s="1">
        <f t="shared" si="7"/>
        <v>12</v>
      </c>
      <c r="O23" s="1">
        <f t="shared" si="8"/>
        <v>62234.647199999992</v>
      </c>
      <c r="P23" s="39">
        <f t="shared" si="4"/>
        <v>1.02</v>
      </c>
    </row>
    <row r="24" spans="1:16" ht="15.75" customHeight="1" x14ac:dyDescent="0.25">
      <c r="N24" s="1">
        <f t="shared" si="7"/>
        <v>13</v>
      </c>
      <c r="O24" s="1">
        <f t="shared" si="8"/>
        <v>63479.340143999994</v>
      </c>
      <c r="P24" s="39">
        <f t="shared" si="4"/>
        <v>1.02</v>
      </c>
    </row>
    <row r="25" spans="1:16" ht="15.75" customHeight="1" x14ac:dyDescent="0.25">
      <c r="N25" s="1">
        <f t="shared" si="7"/>
        <v>14</v>
      </c>
      <c r="O25" s="1">
        <f t="shared" si="8"/>
        <v>64748.926946879998</v>
      </c>
      <c r="P25" s="39">
        <f t="shared" si="4"/>
        <v>1.02</v>
      </c>
    </row>
    <row r="26" spans="1:16" ht="15.75" customHeight="1" x14ac:dyDescent="0.25">
      <c r="N26" s="1">
        <f t="shared" si="7"/>
        <v>15</v>
      </c>
      <c r="O26" s="1">
        <f t="shared" si="8"/>
        <v>66043.905485817595</v>
      </c>
      <c r="P26" s="39">
        <f t="shared" si="4"/>
        <v>1.02</v>
      </c>
    </row>
    <row r="27" spans="1:16" ht="15.75" customHeight="1" x14ac:dyDescent="0.25">
      <c r="N27" s="1">
        <f t="shared" si="7"/>
        <v>16</v>
      </c>
      <c r="O27" s="1">
        <f t="shared" si="8"/>
        <v>67364.783595533954</v>
      </c>
      <c r="P27" s="39">
        <f t="shared" si="4"/>
        <v>1.02</v>
      </c>
    </row>
    <row r="28" spans="1:16" ht="15.75" customHeight="1" x14ac:dyDescent="0.25">
      <c r="N28" s="1">
        <f t="shared" si="7"/>
        <v>17</v>
      </c>
      <c r="O28" s="1">
        <f t="shared" si="8"/>
        <v>68712.079267444627</v>
      </c>
      <c r="P28" s="39">
        <f t="shared" si="4"/>
        <v>1.02</v>
      </c>
    </row>
    <row r="29" spans="1:16" ht="15.75" customHeight="1" x14ac:dyDescent="0.25">
      <c r="N29" s="1">
        <f t="shared" si="7"/>
        <v>18</v>
      </c>
      <c r="O29" s="1">
        <f t="shared" si="8"/>
        <v>70086.32085279352</v>
      </c>
      <c r="P29" s="39">
        <f t="shared" si="4"/>
        <v>1.02</v>
      </c>
    </row>
    <row r="30" spans="1:16" ht="15.75" customHeight="1" x14ac:dyDescent="0.25">
      <c r="N30" s="1">
        <f t="shared" si="7"/>
        <v>19</v>
      </c>
      <c r="O30" s="1">
        <f t="shared" si="8"/>
        <v>71488.047269849398</v>
      </c>
      <c r="P30" s="39">
        <f t="shared" si="4"/>
        <v>1.02</v>
      </c>
    </row>
    <row r="31" spans="1:16" ht="15.75" customHeight="1" x14ac:dyDescent="0.25">
      <c r="N31" s="1">
        <f t="shared" si="7"/>
        <v>20</v>
      </c>
      <c r="O31" s="1">
        <f t="shared" si="8"/>
        <v>72917.80821524639</v>
      </c>
      <c r="P31" s="39">
        <f t="shared" si="4"/>
        <v>1.02</v>
      </c>
    </row>
    <row r="32" spans="1:1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Attorney Scale</vt:lpstr>
      <vt:lpstr>Professional Scale</vt:lpstr>
      <vt:lpstr>Paraprofessional Scale</vt:lpstr>
      <vt:lpstr>Comparability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Seckel</dc:creator>
  <cp:lastModifiedBy>Richard Seckel</cp:lastModifiedBy>
  <dcterms:created xsi:type="dcterms:W3CDTF">2022-01-19T18:36:22Z</dcterms:created>
  <dcterms:modified xsi:type="dcterms:W3CDTF">2022-01-19T18:50:04Z</dcterms:modified>
</cp:coreProperties>
</file>